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0"/>
  </bookViews>
  <sheets>
    <sheet name="ТП" sheetId="1" r:id="rId1"/>
    <sheet name="тех.пасп." sheetId="2" r:id="rId2"/>
  </sheets>
  <definedNames>
    <definedName name="_xlnm.Print_Area" localSheetId="1">'тех.пасп.'!$A$3:$H$36</definedName>
    <definedName name="_xlnm.Print_Area" localSheetId="0">'ТП'!$A$1:$H$33</definedName>
  </definedNames>
  <calcPr fullCalcOnLoad="1"/>
</workbook>
</file>

<file path=xl/sharedStrings.xml><?xml version="1.0" encoding="utf-8"?>
<sst xmlns="http://schemas.openxmlformats.org/spreadsheetml/2006/main" count="174" uniqueCount="111">
  <si>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</si>
  <si>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</si>
  <si>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</si>
  <si>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</si>
  <si>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</si>
  <si>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</si>
  <si>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Оформление  копий  плана</t>
  </si>
  <si>
    <t>7.2.1.-14</t>
  </si>
  <si>
    <t>к=1,67 сезонность</t>
  </si>
  <si>
    <t>-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</si>
  <si>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</si>
  <si>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</si>
  <si>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</si>
  <si>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</si>
  <si>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</si>
  <si>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</si>
  <si>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</si>
  <si>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</si>
  <si>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</si>
  <si>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</si>
  <si>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</si>
  <si>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</si>
  <si>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</si>
  <si>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</si>
  <si>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</si>
  <si>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</si>
  <si>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</si>
  <si>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</si>
  <si>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</si>
  <si>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</si>
  <si>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</si>
  <si>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</si>
  <si>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</si>
  <si>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</si>
  <si>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</si>
  <si>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</si>
  <si>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5-9</t>
  </si>
  <si>
    <t>2</t>
  </si>
  <si>
    <t>Инвентаризация подземных сетей (полевые работы)</t>
  </si>
  <si>
    <t>7.2.1.-5</t>
  </si>
  <si>
    <t>Обследование сетей</t>
  </si>
  <si>
    <t>7.2.1.-9</t>
  </si>
  <si>
    <t>5</t>
  </si>
  <si>
    <t>15</t>
  </si>
  <si>
    <t>Наименование объекта</t>
  </si>
  <si>
    <t xml:space="preserve">Запрос  в  орган  кадастрового  учета </t>
  </si>
  <si>
    <t>Определение инвентаризационной стоимости элементов линий и сетей</t>
  </si>
  <si>
    <t>7.2.1.-17</t>
  </si>
  <si>
    <t>Заполнение технического паспорта</t>
  </si>
  <si>
    <t>7.2.1.-19</t>
  </si>
  <si>
    <t>Изготовление копии технического паспорта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</si>
  <si>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</si>
  <si>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</si>
  <si>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</si>
  <si>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</si>
  <si>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</si>
  <si>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</si>
  <si>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</si>
  <si>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</si>
  <si>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</si>
  <si>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</si>
  <si>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</si>
  <si>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</si>
  <si>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</si>
  <si>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</si>
  <si>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</si>
  <si>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</si>
  <si>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</si>
  <si>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</si>
  <si>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</si>
  <si>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</si>
  <si>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</si>
  <si>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</si>
  <si>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</si>
  <si>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</si>
  <si>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Составление разбивочного чертежа</t>
  </si>
  <si>
    <t>Земельный участок , шт.</t>
  </si>
  <si>
    <t>а=4,0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</si>
  <si>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</si>
  <si>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</si>
  <si>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</si>
  <si>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</si>
  <si>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</si>
  <si>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</si>
  <si>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</si>
  <si>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</si>
  <si>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</si>
  <si>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</si>
  <si>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</si>
  <si>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</si>
  <si>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коэф п (см.примечание)</t>
  </si>
  <si>
    <t>Изготовление копии технического плана. в т.ч приложения</t>
  </si>
  <si>
    <t>Итого: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</si>
  <si>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</si>
  <si>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</si>
  <si>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</si>
  <si>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</si>
  <si>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</si>
  <si>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7.2.1-2</t>
  </si>
  <si>
    <t>Полевые работы по зданию, 100 кв.м</t>
  </si>
  <si>
    <t>Камеральные работы по зданию, 100 кв.м</t>
  </si>
  <si>
    <t>2.2.1-4а,б,в</t>
  </si>
  <si>
    <t>2.2.1-4г,д,е,ж</t>
  </si>
  <si>
    <t>Определение инвентаризационной стоимости строений</t>
  </si>
  <si>
    <t>2.2.1-11</t>
  </si>
  <si>
    <t>18</t>
  </si>
  <si>
    <t>Сети канализации микрорайонов индивидуальной застройки МКР 16 в г.Югорске</t>
  </si>
  <si>
    <t xml:space="preserve"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 </t>
  </si>
  <si>
    <t xml:space="preserve">Расчет  стоимости  изготовления  технического  плана </t>
  </si>
  <si>
    <t>Приложение</t>
  </si>
  <si>
    <t>к техническому заданию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</si>
</sst>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Helv"/>
      <family val="0"/>
    </font>
    <font>
      <sz val="8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53" applyFont="1" applyBorder="1" applyAlignment="1">
      <alignment wrapText="1"/>
      <protection/>
    </xf>
    <xf numFmtId="0" fontId="10" fillId="0" borderId="0" xfId="0" applyFont="1" applyBorder="1" applyAlignment="1">
      <alignment horizontal="center" wrapText="1"/>
    </xf>
    <xf numFmtId="2" fontId="0" fillId="0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15" fillId="0" borderId="0" xfId="0" applyFont="1" applyAlignment="1">
      <alignment horizontal="left"/>
    </xf>
    <xf numFmtId="0" fontId="16" fillId="0" borderId="0" xfId="53" applyFont="1" applyAlignment="1">
      <alignment/>
      <protection/>
    </xf>
    <xf numFmtId="0" fontId="1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4" fontId="14" fillId="0" borderId="0" xfId="43" applyFont="1" applyBorder="1" applyAlignment="1">
      <alignment wrapText="1"/>
    </xf>
    <xf numFmtId="0" fontId="17" fillId="0" borderId="23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2" fontId="9" fillId="0" borderId="0" xfId="43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53" applyFont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53" applyFont="1" applyAlignment="1">
      <alignment horizontal="center"/>
      <protection/>
    </xf>
    <xf numFmtId="44" fontId="10" fillId="0" borderId="0" xfId="43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19.00390625" style="53" customWidth="1"/>
    <col min="2" max="2" width="47.875" style="53" customWidth="1"/>
    <col min="3" max="3" width="9.125" style="53" customWidth="1"/>
    <col min="4" max="4" width="23.25390625" style="53" customWidth="1"/>
    <col min="5" max="5" width="18.625" style="53" customWidth="1"/>
    <col min="6" max="6" width="19.75390625" style="53" customWidth="1"/>
    <col min="7" max="7" width="16.875" style="53" customWidth="1"/>
    <col min="8" max="8" width="17.875" style="53" customWidth="1"/>
    <col min="9" max="9" width="10.75390625" style="53" bestFit="1" customWidth="1"/>
    <col min="10" max="10" width="12.00390625" style="53" customWidth="1"/>
    <col min="11" max="16384" width="9.125" style="53" customWidth="1"/>
  </cols>
  <sheetData>
    <row r="1" spans="1:10" ht="20.25" customHeight="1">
      <c r="A1" s="144"/>
      <c r="B1" s="144"/>
      <c r="E1" s="54"/>
      <c r="F1" s="142" t="s">
        <v>109</v>
      </c>
      <c r="G1" s="142"/>
      <c r="H1" s="142"/>
      <c r="I1" s="66"/>
      <c r="J1" s="66"/>
    </row>
    <row r="2" spans="1:10" ht="12.75" customHeight="1">
      <c r="A2" s="144"/>
      <c r="B2" s="144"/>
      <c r="E2" s="54"/>
      <c r="F2" s="142" t="s">
        <v>110</v>
      </c>
      <c r="G2" s="142"/>
      <c r="H2" s="142"/>
      <c r="I2" s="66"/>
      <c r="J2" s="66"/>
    </row>
    <row r="3" spans="1:8" ht="13.5" customHeight="1">
      <c r="A3" s="137" t="s">
        <v>108</v>
      </c>
      <c r="B3" s="137"/>
      <c r="C3" s="137"/>
      <c r="D3" s="137"/>
      <c r="E3" s="137"/>
      <c r="F3" s="137"/>
      <c r="G3" s="137"/>
      <c r="H3" s="137"/>
    </row>
    <row r="4" spans="1:9" ht="16.5" thickBot="1">
      <c r="A4" s="61" t="s">
        <v>44</v>
      </c>
      <c r="B4" s="138" t="s">
        <v>106</v>
      </c>
      <c r="C4" s="138"/>
      <c r="D4" s="139"/>
      <c r="E4" s="63"/>
      <c r="F4" s="63"/>
      <c r="G4" s="63"/>
      <c r="H4" s="63"/>
      <c r="I4" s="63"/>
    </row>
    <row r="5" spans="1:18" s="71" customFormat="1" ht="35.25" customHeight="1" thickBot="1">
      <c r="A5" s="77" t="s">
        <v>25</v>
      </c>
      <c r="B5" s="78" t="s">
        <v>26</v>
      </c>
      <c r="C5" s="78" t="s">
        <v>28</v>
      </c>
      <c r="D5" s="78" t="s">
        <v>29</v>
      </c>
      <c r="E5" s="78" t="s">
        <v>30</v>
      </c>
      <c r="F5" s="78" t="s">
        <v>33</v>
      </c>
      <c r="G5" s="120" t="s">
        <v>27</v>
      </c>
      <c r="H5" s="79" t="s">
        <v>31</v>
      </c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87" customFormat="1" ht="12.75" customHeight="1">
      <c r="A6" s="81">
        <v>1</v>
      </c>
      <c r="B6" s="125" t="s">
        <v>51</v>
      </c>
      <c r="C6" s="82" t="s">
        <v>52</v>
      </c>
      <c r="D6" s="82" t="s">
        <v>53</v>
      </c>
      <c r="E6" s="82" t="s">
        <v>32</v>
      </c>
      <c r="F6" s="83"/>
      <c r="G6" s="119">
        <f>G8+G9+G11+G13+G14+G16+G17</f>
        <v>343.19999999999993</v>
      </c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7" customFormat="1" ht="19.5" customHeight="1">
      <c r="A7" s="88" t="s">
        <v>54</v>
      </c>
      <c r="B7" s="126" t="s">
        <v>55</v>
      </c>
      <c r="C7" s="89" t="s">
        <v>52</v>
      </c>
      <c r="D7" s="89" t="s">
        <v>56</v>
      </c>
      <c r="E7" s="89" t="s">
        <v>57</v>
      </c>
      <c r="F7" s="89" t="s">
        <v>90</v>
      </c>
      <c r="G7" s="90"/>
      <c r="H7" s="89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s="87" customFormat="1" ht="15" customHeight="1">
      <c r="A8" s="89" t="s">
        <v>58</v>
      </c>
      <c r="B8" s="126" t="s">
        <v>59</v>
      </c>
      <c r="C8" s="89">
        <v>6</v>
      </c>
      <c r="D8" s="89" t="s">
        <v>60</v>
      </c>
      <c r="E8" s="89" t="s">
        <v>61</v>
      </c>
      <c r="F8" s="89">
        <v>0</v>
      </c>
      <c r="G8" s="91">
        <f>5.6*(1+0.4*F8)*C8</f>
        <v>33.599999999999994</v>
      </c>
      <c r="H8" s="89"/>
      <c r="I8" s="92"/>
      <c r="J8" s="86"/>
      <c r="K8" s="86"/>
      <c r="L8" s="86"/>
      <c r="M8" s="86"/>
      <c r="N8" s="86"/>
      <c r="O8" s="86"/>
      <c r="P8" s="86"/>
      <c r="Q8" s="86"/>
      <c r="R8" s="86"/>
    </row>
    <row r="9" spans="1:18" s="87" customFormat="1" ht="15" customHeight="1">
      <c r="A9" s="89" t="s">
        <v>34</v>
      </c>
      <c r="B9" s="126" t="s">
        <v>62</v>
      </c>
      <c r="C9" s="89">
        <v>6</v>
      </c>
      <c r="D9" s="89" t="s">
        <v>63</v>
      </c>
      <c r="E9" s="89" t="s">
        <v>64</v>
      </c>
      <c r="F9" s="89">
        <v>0</v>
      </c>
      <c r="G9" s="91">
        <f>1.6*(1+0.6*F9)*C9</f>
        <v>9.600000000000001</v>
      </c>
      <c r="H9" s="89"/>
      <c r="I9" s="92"/>
      <c r="J9" s="86"/>
      <c r="K9" s="86"/>
      <c r="L9" s="86"/>
      <c r="M9" s="86"/>
      <c r="N9" s="86"/>
      <c r="O9" s="86"/>
      <c r="P9" s="86"/>
      <c r="Q9" s="86"/>
      <c r="R9" s="86"/>
    </row>
    <row r="10" spans="1:18" s="87" customFormat="1" ht="24" customHeight="1">
      <c r="A10" s="88" t="s">
        <v>65</v>
      </c>
      <c r="B10" s="126" t="s">
        <v>66</v>
      </c>
      <c r="C10" s="89" t="s">
        <v>52</v>
      </c>
      <c r="D10" s="89" t="s">
        <v>67</v>
      </c>
      <c r="E10" s="89" t="s">
        <v>68</v>
      </c>
      <c r="F10" s="89"/>
      <c r="G10" s="91"/>
      <c r="H10" s="89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s="87" customFormat="1" ht="15" customHeight="1">
      <c r="A11" s="89" t="s">
        <v>58</v>
      </c>
      <c r="B11" s="126" t="s">
        <v>69</v>
      </c>
      <c r="C11" s="89">
        <v>15</v>
      </c>
      <c r="D11" s="89" t="s">
        <v>70</v>
      </c>
      <c r="E11" s="89" t="s">
        <v>68</v>
      </c>
      <c r="F11" s="89"/>
      <c r="G11" s="91">
        <f>8*C11</f>
        <v>120</v>
      </c>
      <c r="H11" s="89"/>
      <c r="I11" s="86"/>
      <c r="J11" s="92"/>
      <c r="K11" s="86"/>
      <c r="L11" s="86"/>
      <c r="M11" s="86"/>
      <c r="N11" s="86"/>
      <c r="O11" s="86"/>
      <c r="P11" s="86"/>
      <c r="Q11" s="86"/>
      <c r="R11" s="86"/>
    </row>
    <row r="12" spans="1:18" s="87" customFormat="1" ht="47.25" customHeight="1">
      <c r="A12" s="88" t="s">
        <v>71</v>
      </c>
      <c r="B12" s="127" t="s">
        <v>72</v>
      </c>
      <c r="C12" s="89" t="s">
        <v>52</v>
      </c>
      <c r="D12" s="89" t="s">
        <v>73</v>
      </c>
      <c r="E12" s="89" t="s">
        <v>57</v>
      </c>
      <c r="F12" s="89" t="s">
        <v>90</v>
      </c>
      <c r="G12" s="91"/>
      <c r="H12" s="89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15" customHeight="1">
      <c r="A13" s="89" t="s">
        <v>58</v>
      </c>
      <c r="B13" s="126" t="s">
        <v>59</v>
      </c>
      <c r="C13" s="89">
        <v>6</v>
      </c>
      <c r="D13" s="89" t="s">
        <v>70</v>
      </c>
      <c r="E13" s="89" t="s">
        <v>61</v>
      </c>
      <c r="F13" s="89">
        <v>1</v>
      </c>
      <c r="G13" s="91">
        <f>8*(1+0.4*F13)*C13</f>
        <v>67.19999999999999</v>
      </c>
      <c r="H13" s="89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15" customHeight="1">
      <c r="A14" s="89" t="s">
        <v>34</v>
      </c>
      <c r="B14" s="126" t="s">
        <v>62</v>
      </c>
      <c r="C14" s="89">
        <v>6</v>
      </c>
      <c r="D14" s="89" t="s">
        <v>74</v>
      </c>
      <c r="E14" s="89" t="s">
        <v>64</v>
      </c>
      <c r="F14" s="89">
        <v>1</v>
      </c>
      <c r="G14" s="91">
        <f>8*(1+0.4*F14)*C14</f>
        <v>67.19999999999999</v>
      </c>
      <c r="H14" s="89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s="87" customFormat="1" ht="15" customHeight="1">
      <c r="A15" s="89"/>
      <c r="B15" s="126" t="s">
        <v>75</v>
      </c>
      <c r="C15" s="89" t="s">
        <v>52</v>
      </c>
      <c r="D15" s="89" t="s">
        <v>79</v>
      </c>
      <c r="E15" s="89"/>
      <c r="F15" s="89" t="s">
        <v>90</v>
      </c>
      <c r="G15" s="91"/>
      <c r="H15" s="89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87" customFormat="1" ht="15" customHeight="1">
      <c r="A16" s="89" t="s">
        <v>58</v>
      </c>
      <c r="B16" s="126" t="s">
        <v>76</v>
      </c>
      <c r="C16" s="89">
        <v>1</v>
      </c>
      <c r="D16" s="89" t="s">
        <v>80</v>
      </c>
      <c r="E16" s="89" t="s">
        <v>81</v>
      </c>
      <c r="F16" s="89"/>
      <c r="G16" s="91">
        <f>2.4*C16</f>
        <v>2.4</v>
      </c>
      <c r="H16" s="89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s="87" customFormat="1" ht="15" customHeight="1">
      <c r="A17" s="89" t="s">
        <v>34</v>
      </c>
      <c r="B17" s="126" t="s">
        <v>78</v>
      </c>
      <c r="C17" s="89">
        <v>40</v>
      </c>
      <c r="D17" s="89" t="s">
        <v>82</v>
      </c>
      <c r="E17" s="89" t="s">
        <v>83</v>
      </c>
      <c r="F17" s="89">
        <v>0.9</v>
      </c>
      <c r="G17" s="93">
        <f>F17*1.2*C17</f>
        <v>43.2</v>
      </c>
      <c r="H17" s="89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2.5">
      <c r="A18" s="114">
        <v>3</v>
      </c>
      <c r="B18" s="128" t="s">
        <v>93</v>
      </c>
      <c r="C18" s="114" t="s">
        <v>52</v>
      </c>
      <c r="D18" s="114">
        <v>10</v>
      </c>
      <c r="E18" s="114" t="s">
        <v>32</v>
      </c>
      <c r="F18" s="114"/>
      <c r="G18" s="114">
        <f>G20</f>
        <v>37.7</v>
      </c>
      <c r="H18" s="114"/>
      <c r="I18" s="115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1">
      <c r="A19" s="116" t="s">
        <v>94</v>
      </c>
      <c r="B19" s="129" t="s">
        <v>95</v>
      </c>
      <c r="C19" s="117"/>
      <c r="D19" s="117"/>
      <c r="E19" s="117"/>
      <c r="F19" s="117"/>
      <c r="G19" s="117"/>
      <c r="H19" s="117"/>
      <c r="I19" s="115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24.75" customHeight="1">
      <c r="A20" s="117" t="s">
        <v>58</v>
      </c>
      <c r="B20" s="129" t="s">
        <v>96</v>
      </c>
      <c r="C20" s="117">
        <v>290</v>
      </c>
      <c r="D20" s="117" t="s">
        <v>97</v>
      </c>
      <c r="E20" s="117" t="s">
        <v>84</v>
      </c>
      <c r="F20" s="117"/>
      <c r="G20" s="117">
        <f>0.13*C20</f>
        <v>37.7</v>
      </c>
      <c r="H20" s="117"/>
      <c r="I20" s="115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87" customFormat="1" ht="27.75" customHeight="1">
      <c r="A21" s="94">
        <v>6</v>
      </c>
      <c r="B21" s="127" t="s">
        <v>85</v>
      </c>
      <c r="C21" s="94" t="s">
        <v>52</v>
      </c>
      <c r="D21" s="94">
        <v>13</v>
      </c>
      <c r="E21" s="94" t="s">
        <v>32</v>
      </c>
      <c r="F21" s="95"/>
      <c r="G21" s="84">
        <f>G22+G23</f>
        <v>8.8</v>
      </c>
      <c r="H21" s="9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s="87" customFormat="1" ht="15" customHeight="1">
      <c r="A22" s="89" t="s">
        <v>58</v>
      </c>
      <c r="B22" s="126" t="s">
        <v>86</v>
      </c>
      <c r="C22" s="89">
        <v>1</v>
      </c>
      <c r="D22" s="89" t="s">
        <v>77</v>
      </c>
      <c r="E22" s="89" t="s">
        <v>84</v>
      </c>
      <c r="F22" s="89"/>
      <c r="G22" s="90">
        <f>4*C22</f>
        <v>4</v>
      </c>
      <c r="H22" s="89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s="87" customFormat="1" ht="15" customHeight="1">
      <c r="A23" s="89" t="s">
        <v>34</v>
      </c>
      <c r="B23" s="126" t="s">
        <v>87</v>
      </c>
      <c r="C23" s="89">
        <v>3</v>
      </c>
      <c r="D23" s="89" t="s">
        <v>63</v>
      </c>
      <c r="E23" s="89" t="s">
        <v>88</v>
      </c>
      <c r="F23" s="89">
        <v>1</v>
      </c>
      <c r="G23" s="93">
        <f>F23*C23*1.6</f>
        <v>4.800000000000001</v>
      </c>
      <c r="H23" s="89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87" customFormat="1" ht="27" customHeight="1">
      <c r="A24" s="94">
        <v>8</v>
      </c>
      <c r="B24" s="127" t="s">
        <v>89</v>
      </c>
      <c r="C24" s="94" t="s">
        <v>52</v>
      </c>
      <c r="D24" s="94">
        <v>16</v>
      </c>
      <c r="E24" s="94" t="s">
        <v>32</v>
      </c>
      <c r="F24" s="95"/>
      <c r="G24" s="84">
        <f>G25</f>
        <v>8</v>
      </c>
      <c r="H24" s="9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18" s="87" customFormat="1" ht="20.25" customHeight="1">
      <c r="A25" s="89" t="s">
        <v>58</v>
      </c>
      <c r="B25" s="126" t="s">
        <v>86</v>
      </c>
      <c r="C25" s="89">
        <v>1</v>
      </c>
      <c r="D25" s="89" t="s">
        <v>70</v>
      </c>
      <c r="E25" s="89" t="s">
        <v>84</v>
      </c>
      <c r="F25" s="89"/>
      <c r="G25" s="97">
        <f>C25*8</f>
        <v>8</v>
      </c>
      <c r="H25" s="89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s="87" customFormat="1" ht="17.25" customHeight="1" thickBot="1">
      <c r="A26" s="98"/>
      <c r="B26" s="126" t="s">
        <v>91</v>
      </c>
      <c r="C26" s="89">
        <v>25</v>
      </c>
      <c r="D26" s="89"/>
      <c r="E26" s="89"/>
      <c r="F26" s="99"/>
      <c r="G26" s="118">
        <f>0.35*C26</f>
        <v>8.75</v>
      </c>
      <c r="H26" s="100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87" customFormat="1" ht="13.5" customHeight="1" thickBot="1">
      <c r="A27" s="94"/>
      <c r="B27" s="126" t="s">
        <v>92</v>
      </c>
      <c r="C27" s="94"/>
      <c r="D27" s="94"/>
      <c r="E27" s="94"/>
      <c r="F27" s="95"/>
      <c r="G27" s="101">
        <v>406.45</v>
      </c>
      <c r="H27" s="9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8" customHeight="1">
      <c r="A28" s="38"/>
      <c r="B28" s="130" t="s">
        <v>45</v>
      </c>
      <c r="C28" s="47"/>
      <c r="D28" s="22" t="s">
        <v>35</v>
      </c>
      <c r="E28" s="47"/>
      <c r="F28" s="47"/>
      <c r="G28" s="24">
        <f>847.46*3</f>
        <v>2542.38</v>
      </c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04" customFormat="1" ht="15" customHeight="1">
      <c r="A29" s="102"/>
      <c r="B29" s="131" t="s">
        <v>11</v>
      </c>
      <c r="C29" s="105"/>
      <c r="D29" s="105"/>
      <c r="E29" s="105"/>
      <c r="F29" s="105"/>
      <c r="G29" s="10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s="104" customFormat="1" ht="15" customHeight="1" thickBot="1">
      <c r="A30" s="102"/>
      <c r="B30" s="132" t="s">
        <v>12</v>
      </c>
      <c r="C30" s="107"/>
      <c r="D30" s="107"/>
      <c r="E30" s="107"/>
      <c r="F30" s="107"/>
      <c r="G30" s="108"/>
      <c r="H30" s="109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s="112" customFormat="1" ht="15" customHeight="1">
      <c r="A31" s="110"/>
      <c r="B31" s="143"/>
      <c r="C31" s="143"/>
      <c r="D31" s="143"/>
      <c r="E31" s="133"/>
      <c r="F31" s="133"/>
      <c r="G31" s="134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12.75">
      <c r="A32" s="57"/>
      <c r="B32" s="58"/>
      <c r="C32" s="58"/>
      <c r="D32" s="58"/>
      <c r="E32" s="58"/>
      <c r="F32" s="58"/>
      <c r="G32" s="58"/>
      <c r="H32" s="58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0" ht="12.75">
      <c r="A33" s="67"/>
      <c r="B33" s="68"/>
      <c r="C33" s="68"/>
      <c r="D33" s="69"/>
      <c r="E33" s="69"/>
      <c r="F33" s="69"/>
      <c r="G33" s="69"/>
      <c r="H33" s="136"/>
      <c r="I33" s="136"/>
      <c r="J33" s="70"/>
    </row>
    <row r="34" spans="1:10" ht="27.75" customHeight="1">
      <c r="A34" s="64"/>
      <c r="B34" s="113"/>
      <c r="C34" s="72"/>
      <c r="D34" s="73"/>
      <c r="E34" s="72"/>
      <c r="F34" s="72"/>
      <c r="G34" s="73"/>
      <c r="H34" s="73"/>
      <c r="I34" s="72"/>
      <c r="J34" s="72"/>
    </row>
    <row r="35" spans="2:10" ht="18" customHeight="1">
      <c r="B35" s="74"/>
      <c r="C35" s="72"/>
      <c r="D35" s="72"/>
      <c r="E35" s="72"/>
      <c r="F35" s="72"/>
      <c r="G35" s="72"/>
      <c r="H35" s="72"/>
      <c r="I35" s="72"/>
      <c r="J35" s="72"/>
    </row>
    <row r="36" spans="2:10" ht="12.75">
      <c r="B36" s="72"/>
      <c r="C36" s="72"/>
      <c r="D36" s="75"/>
      <c r="E36" s="140"/>
      <c r="F36" s="140"/>
      <c r="G36" s="75"/>
      <c r="H36" s="141"/>
      <c r="I36" s="141"/>
      <c r="J36" s="141"/>
    </row>
    <row r="37" spans="2:10" ht="12.75">
      <c r="B37" s="72"/>
      <c r="C37" s="72"/>
      <c r="D37" s="72"/>
      <c r="E37" s="72"/>
      <c r="F37" s="72"/>
      <c r="G37" s="76"/>
      <c r="H37" s="73"/>
      <c r="I37" s="72"/>
      <c r="J37" s="72"/>
    </row>
    <row r="38" spans="1:18" ht="12.75">
      <c r="A38" s="58"/>
      <c r="B38" s="58"/>
      <c r="C38" s="58"/>
      <c r="D38" s="58"/>
      <c r="E38" s="58"/>
      <c r="F38" s="58"/>
      <c r="G38" s="58"/>
      <c r="H38" s="58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6"/>
      <c r="B39" s="6"/>
      <c r="C39" s="6"/>
      <c r="D39" s="6"/>
      <c r="E39" s="6"/>
      <c r="F39" s="6"/>
      <c r="G39" s="7"/>
      <c r="H39" s="6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58"/>
      <c r="B40" s="135"/>
      <c r="C40" s="135"/>
      <c r="D40" s="135"/>
      <c r="E40" s="135"/>
      <c r="F40" s="135"/>
      <c r="G40" s="135"/>
      <c r="H40" s="58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58"/>
      <c r="B41" s="58"/>
      <c r="C41" s="58"/>
      <c r="D41" s="58"/>
      <c r="E41" s="58"/>
      <c r="F41" s="58"/>
      <c r="G41" s="58"/>
      <c r="H41" s="58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58"/>
      <c r="B42" s="58"/>
      <c r="C42" s="58"/>
      <c r="D42" s="58"/>
      <c r="E42" s="58"/>
      <c r="F42" s="58"/>
      <c r="G42" s="58"/>
      <c r="H42" s="6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58"/>
      <c r="B43" s="58"/>
      <c r="C43" s="58"/>
      <c r="D43" s="58"/>
      <c r="E43" s="58"/>
      <c r="F43" s="58"/>
      <c r="G43" s="62"/>
      <c r="H43" s="58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58"/>
      <c r="B44" s="58"/>
      <c r="C44" s="58"/>
      <c r="D44" s="58"/>
      <c r="E44" s="58"/>
      <c r="F44" s="58"/>
      <c r="G44" s="58"/>
      <c r="H44" s="58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6"/>
      <c r="B45" s="6"/>
      <c r="C45" s="6"/>
      <c r="D45" s="6"/>
      <c r="E45" s="6"/>
      <c r="F45" s="6"/>
      <c r="G45" s="6"/>
      <c r="H45" s="6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58"/>
      <c r="B46" s="58"/>
      <c r="C46" s="58"/>
      <c r="D46" s="58"/>
      <c r="E46" s="58"/>
      <c r="F46" s="58"/>
      <c r="G46" s="58"/>
      <c r="H46" s="58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58"/>
      <c r="B47" s="58"/>
      <c r="C47" s="58"/>
      <c r="D47" s="58"/>
      <c r="E47" s="58"/>
      <c r="F47" s="58"/>
      <c r="G47" s="58"/>
      <c r="H47" s="58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ht="12.75">
      <c r="A48" s="6"/>
      <c r="B48" s="6"/>
      <c r="C48" s="6"/>
      <c r="D48" s="6"/>
      <c r="E48" s="6"/>
      <c r="F48" s="6"/>
      <c r="G48" s="6"/>
      <c r="H48" s="6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58"/>
      <c r="B49" s="58"/>
      <c r="C49" s="58"/>
      <c r="D49" s="58"/>
      <c r="E49" s="58"/>
      <c r="F49" s="58"/>
      <c r="G49" s="58"/>
      <c r="H49" s="58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58"/>
      <c r="B50" s="58"/>
      <c r="C50" s="58"/>
      <c r="D50" s="58"/>
      <c r="E50" s="58"/>
      <c r="F50" s="58"/>
      <c r="G50" s="58"/>
      <c r="H50" s="58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ht="15">
      <c r="A51" s="8"/>
      <c r="B51" s="8"/>
      <c r="C51" s="8"/>
      <c r="D51" s="8"/>
      <c r="E51" s="8"/>
      <c r="F51" s="8"/>
      <c r="G51" s="9"/>
      <c r="H51" s="8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58"/>
      <c r="B52" s="58"/>
      <c r="C52" s="58"/>
      <c r="D52" s="58"/>
      <c r="E52" s="58"/>
      <c r="F52" s="58"/>
      <c r="G52" s="58"/>
      <c r="H52" s="58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8"/>
      <c r="B53" s="58"/>
      <c r="C53" s="58"/>
      <c r="D53" s="58"/>
      <c r="E53" s="58"/>
      <c r="F53" s="58"/>
      <c r="G53" s="58"/>
      <c r="H53" s="58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58"/>
      <c r="B54" s="58"/>
      <c r="C54" s="58"/>
      <c r="D54" s="58"/>
      <c r="E54" s="58"/>
      <c r="F54" s="58"/>
      <c r="G54" s="58"/>
      <c r="H54" s="58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58"/>
      <c r="B55" s="58"/>
      <c r="C55" s="58"/>
      <c r="D55" s="58"/>
      <c r="E55" s="58"/>
      <c r="F55" s="58"/>
      <c r="G55" s="58"/>
      <c r="H55" s="58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58"/>
      <c r="B56" s="58"/>
      <c r="C56" s="58"/>
      <c r="D56" s="58"/>
      <c r="E56" s="58"/>
      <c r="F56" s="58"/>
      <c r="G56" s="58"/>
      <c r="H56" s="58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58"/>
      <c r="B57" s="58"/>
      <c r="C57" s="58"/>
      <c r="D57" s="58"/>
      <c r="E57" s="58"/>
      <c r="F57" s="58"/>
      <c r="G57" s="58"/>
      <c r="H57" s="58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58"/>
      <c r="B58" s="58"/>
      <c r="C58" s="58"/>
      <c r="D58" s="58"/>
      <c r="E58" s="58"/>
      <c r="F58" s="58"/>
      <c r="G58" s="58"/>
      <c r="H58" s="58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58"/>
      <c r="B59" s="58"/>
      <c r="C59" s="58"/>
      <c r="D59" s="58"/>
      <c r="E59" s="58"/>
      <c r="F59" s="58"/>
      <c r="G59" s="58"/>
      <c r="H59" s="58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58"/>
      <c r="B60" s="58"/>
      <c r="C60" s="58"/>
      <c r="D60" s="58"/>
      <c r="E60" s="58"/>
      <c r="F60" s="58"/>
      <c r="G60" s="58"/>
      <c r="H60" s="58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58"/>
      <c r="B61" s="58"/>
      <c r="C61" s="58"/>
      <c r="D61" s="58"/>
      <c r="E61" s="58"/>
      <c r="F61" s="58"/>
      <c r="G61" s="58"/>
      <c r="H61" s="58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58"/>
      <c r="B62" s="58"/>
      <c r="C62" s="58"/>
      <c r="D62" s="58"/>
      <c r="E62" s="58"/>
      <c r="F62" s="58"/>
      <c r="G62" s="58"/>
      <c r="H62" s="58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58"/>
      <c r="B63" s="58"/>
      <c r="C63" s="58"/>
      <c r="D63" s="58"/>
      <c r="E63" s="58"/>
      <c r="F63" s="58"/>
      <c r="G63" s="58"/>
      <c r="H63" s="58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58"/>
      <c r="B64" s="58"/>
      <c r="C64" s="58"/>
      <c r="D64" s="58"/>
      <c r="E64" s="58"/>
      <c r="F64" s="58"/>
      <c r="G64" s="58"/>
      <c r="H64" s="58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58"/>
      <c r="B65" s="58"/>
      <c r="C65" s="58"/>
      <c r="D65" s="58"/>
      <c r="E65" s="58"/>
      <c r="F65" s="58"/>
      <c r="G65" s="58"/>
      <c r="H65" s="58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58"/>
      <c r="B66" s="58"/>
      <c r="C66" s="58"/>
      <c r="D66" s="58"/>
      <c r="E66" s="58"/>
      <c r="F66" s="58"/>
      <c r="G66" s="58"/>
      <c r="H66" s="58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58"/>
      <c r="B67" s="58"/>
      <c r="C67" s="58"/>
      <c r="D67" s="58"/>
      <c r="E67" s="58"/>
      <c r="F67" s="58"/>
      <c r="G67" s="58"/>
      <c r="H67" s="58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59"/>
      <c r="B68" s="59"/>
      <c r="C68" s="59"/>
      <c r="D68" s="59"/>
      <c r="E68" s="59"/>
      <c r="F68" s="59"/>
      <c r="G68" s="59"/>
      <c r="H68" s="58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8" ht="12.75">
      <c r="A69" s="60"/>
      <c r="B69" s="60"/>
      <c r="C69" s="60"/>
      <c r="D69" s="60"/>
      <c r="E69" s="60"/>
      <c r="F69" s="60"/>
      <c r="G69" s="60"/>
      <c r="H69" s="60"/>
    </row>
    <row r="70" spans="1:8" ht="12.75">
      <c r="A70" s="60"/>
      <c r="B70" s="60"/>
      <c r="C70" s="60"/>
      <c r="D70" s="60"/>
      <c r="E70" s="60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  <row r="73" spans="1:8" ht="12.75">
      <c r="A73" s="60"/>
      <c r="B73" s="60"/>
      <c r="C73" s="60"/>
      <c r="D73" s="60"/>
      <c r="E73" s="60"/>
      <c r="F73" s="60"/>
      <c r="G73" s="60"/>
      <c r="H73" s="60"/>
    </row>
  </sheetData>
  <sheetProtection/>
  <mergeCells count="11">
    <mergeCell ref="F1:H1"/>
    <mergeCell ref="F2:H2"/>
    <mergeCell ref="B31:D31"/>
    <mergeCell ref="A1:B1"/>
    <mergeCell ref="A2:B2"/>
    <mergeCell ref="B40:G40"/>
    <mergeCell ref="H33:I33"/>
    <mergeCell ref="A3:H3"/>
    <mergeCell ref="B4:D4"/>
    <mergeCell ref="E36:F36"/>
    <mergeCell ref="H36:J36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R67"/>
  <sheetViews>
    <sheetView view="pageBreakPreview" zoomScaleSheetLayoutView="100" zoomScalePageLayoutView="0" workbookViewId="0" topLeftCell="A4">
      <selection activeCell="G35" sqref="G35"/>
    </sheetView>
  </sheetViews>
  <sheetFormatPr defaultColWidth="9.00390625" defaultRowHeight="12.75"/>
  <cols>
    <col min="1" max="1" width="18.875" style="0" customWidth="1"/>
    <col min="2" max="2" width="47.875" style="0" customWidth="1"/>
    <col min="4" max="4" width="23.25390625" style="11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  <col min="9" max="9" width="10.625" style="0" customWidth="1"/>
    <col min="10" max="10" width="9.625" style="0" bestFit="1" customWidth="1"/>
  </cols>
  <sheetData>
    <row r="3" spans="1:8" ht="14.25">
      <c r="A3" s="142"/>
      <c r="B3" s="142"/>
      <c r="C3" s="13"/>
      <c r="D3" s="14"/>
      <c r="E3" s="13"/>
      <c r="F3" s="144" t="s">
        <v>109</v>
      </c>
      <c r="G3" s="144"/>
      <c r="H3" s="144"/>
    </row>
    <row r="4" spans="1:8" ht="14.25">
      <c r="A4" s="142"/>
      <c r="B4" s="142"/>
      <c r="C4" s="13"/>
      <c r="D4" s="14"/>
      <c r="E4" s="13"/>
      <c r="F4" s="144" t="s">
        <v>110</v>
      </c>
      <c r="G4" s="144"/>
      <c r="H4" s="144"/>
    </row>
    <row r="5" spans="1:8" s="53" customFormat="1" ht="38.25" customHeight="1">
      <c r="A5" s="146" t="s">
        <v>107</v>
      </c>
      <c r="B5" s="146"/>
      <c r="C5" s="146"/>
      <c r="D5" s="146"/>
      <c r="E5" s="146"/>
      <c r="F5" s="146"/>
      <c r="G5" s="146"/>
      <c r="H5" s="146"/>
    </row>
    <row r="6" spans="1:9" s="53" customFormat="1" ht="16.5" thickBot="1">
      <c r="A6" s="61" t="s">
        <v>44</v>
      </c>
      <c r="B6" s="138" t="s">
        <v>106</v>
      </c>
      <c r="C6" s="138"/>
      <c r="D6" s="139"/>
      <c r="E6" s="63"/>
      <c r="F6" s="63"/>
      <c r="G6" s="63"/>
      <c r="H6" s="63"/>
      <c r="I6" s="63"/>
    </row>
    <row r="7" spans="1:18" ht="45.75" thickBot="1">
      <c r="A7" s="15" t="s">
        <v>25</v>
      </c>
      <c r="B7" s="16" t="s">
        <v>26</v>
      </c>
      <c r="C7" s="16" t="s">
        <v>28</v>
      </c>
      <c r="D7" s="17" t="s">
        <v>29</v>
      </c>
      <c r="E7" s="16" t="s">
        <v>30</v>
      </c>
      <c r="F7" s="16" t="s">
        <v>33</v>
      </c>
      <c r="G7" s="16" t="s">
        <v>27</v>
      </c>
      <c r="H7" s="18" t="s">
        <v>31</v>
      </c>
      <c r="I7" s="44"/>
      <c r="J7" s="44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19">
        <v>1</v>
      </c>
      <c r="B8" s="19" t="s">
        <v>13</v>
      </c>
      <c r="C8" s="19">
        <v>8.5</v>
      </c>
      <c r="D8" s="20" t="s">
        <v>98</v>
      </c>
      <c r="E8" s="19" t="s">
        <v>9</v>
      </c>
      <c r="F8" s="19">
        <v>1</v>
      </c>
      <c r="G8" s="21">
        <f>2.23*C8*F8</f>
        <v>18.955</v>
      </c>
      <c r="H8" s="19"/>
      <c r="I8" s="1"/>
      <c r="J8" s="43"/>
      <c r="K8" s="1"/>
      <c r="L8" s="1"/>
      <c r="M8" s="1"/>
      <c r="N8" s="1"/>
      <c r="O8" s="1"/>
      <c r="P8" s="1"/>
      <c r="Q8" s="1"/>
      <c r="R8" s="1"/>
    </row>
    <row r="9" spans="1:18" ht="14.25" customHeight="1">
      <c r="A9" s="22" t="s">
        <v>37</v>
      </c>
      <c r="B9" s="41" t="s">
        <v>14</v>
      </c>
      <c r="C9" s="23">
        <v>2</v>
      </c>
      <c r="D9" s="22" t="s">
        <v>15</v>
      </c>
      <c r="E9" s="23" t="s">
        <v>9</v>
      </c>
      <c r="F9" s="23">
        <v>1.67</v>
      </c>
      <c r="G9" s="24">
        <f>0.33*C9*F9</f>
        <v>1.1022</v>
      </c>
      <c r="H9" s="23" t="s">
        <v>8</v>
      </c>
      <c r="I9" s="43"/>
      <c r="J9" s="44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9">
        <v>3</v>
      </c>
      <c r="B10" s="23" t="s">
        <v>38</v>
      </c>
      <c r="C10" s="23">
        <v>8.5</v>
      </c>
      <c r="D10" s="22" t="s">
        <v>39</v>
      </c>
      <c r="E10" s="23" t="s">
        <v>9</v>
      </c>
      <c r="F10" s="23">
        <v>1.67</v>
      </c>
      <c r="G10" s="24">
        <f>6.13*C10*F10</f>
        <v>87.01535</v>
      </c>
      <c r="H10" s="23" t="s">
        <v>8</v>
      </c>
      <c r="I10" s="43"/>
      <c r="J10" s="44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9">
        <v>4</v>
      </c>
      <c r="B11" s="23" t="s">
        <v>40</v>
      </c>
      <c r="C11" s="25">
        <v>274</v>
      </c>
      <c r="D11" s="26" t="s">
        <v>41</v>
      </c>
      <c r="E11" s="23"/>
      <c r="F11" s="23">
        <v>1.67</v>
      </c>
      <c r="G11" s="29">
        <f>C11*F11*2.5</f>
        <v>1143.95</v>
      </c>
      <c r="H11" s="23" t="s">
        <v>8</v>
      </c>
      <c r="I11" s="43"/>
      <c r="J11" s="43"/>
      <c r="K11" s="1"/>
      <c r="L11" s="1"/>
      <c r="M11" s="1"/>
      <c r="N11" s="1"/>
      <c r="O11" s="1"/>
      <c r="P11" s="1"/>
      <c r="Q11" s="1"/>
      <c r="R11" s="1"/>
    </row>
    <row r="12" spans="1:18" ht="12.75">
      <c r="A12" s="22" t="s">
        <v>42</v>
      </c>
      <c r="B12" s="27" t="s">
        <v>16</v>
      </c>
      <c r="C12" s="25">
        <v>8.5</v>
      </c>
      <c r="D12" s="26" t="s">
        <v>17</v>
      </c>
      <c r="E12" s="23" t="s">
        <v>9</v>
      </c>
      <c r="F12" s="23">
        <v>1</v>
      </c>
      <c r="G12" s="29">
        <f>8.55*C12*F12</f>
        <v>72.67500000000001</v>
      </c>
      <c r="H12" s="25"/>
      <c r="I12" s="44"/>
      <c r="J12" s="43"/>
      <c r="K12" s="1"/>
      <c r="L12" s="1"/>
      <c r="M12" s="1"/>
      <c r="N12" s="1"/>
      <c r="O12" s="1"/>
      <c r="P12" s="1"/>
      <c r="Q12" s="1"/>
      <c r="R12" s="1"/>
    </row>
    <row r="13" spans="1:18" ht="12.75">
      <c r="A13" s="19">
        <v>6</v>
      </c>
      <c r="B13" s="27" t="s">
        <v>18</v>
      </c>
      <c r="C13" s="25">
        <v>2</v>
      </c>
      <c r="D13" s="26" t="s">
        <v>19</v>
      </c>
      <c r="E13" s="23" t="s">
        <v>9</v>
      </c>
      <c r="F13" s="23">
        <v>1</v>
      </c>
      <c r="G13" s="29">
        <f>0.22*C13*F13</f>
        <v>0.44</v>
      </c>
      <c r="H13" s="25"/>
      <c r="I13" s="44"/>
      <c r="J13" s="43"/>
      <c r="K13" s="1"/>
      <c r="L13" s="1"/>
      <c r="M13" s="1"/>
      <c r="N13" s="1"/>
      <c r="O13" s="1"/>
      <c r="P13" s="1"/>
      <c r="Q13" s="1"/>
      <c r="R13" s="1"/>
    </row>
    <row r="14" spans="1:18" s="53" customFormat="1" ht="25.5">
      <c r="A14" s="19">
        <v>7</v>
      </c>
      <c r="B14" s="27" t="s">
        <v>46</v>
      </c>
      <c r="C14" s="23">
        <v>2</v>
      </c>
      <c r="D14" s="22" t="s">
        <v>47</v>
      </c>
      <c r="E14" s="23" t="s">
        <v>9</v>
      </c>
      <c r="F14" s="23">
        <v>1</v>
      </c>
      <c r="G14" s="24">
        <f>0.49*C14*F14</f>
        <v>0.98</v>
      </c>
      <c r="H14" s="23"/>
      <c r="I14" s="55"/>
      <c r="J14" s="56"/>
      <c r="K14" s="54"/>
      <c r="L14" s="54"/>
      <c r="M14" s="54"/>
      <c r="N14" s="54"/>
      <c r="O14" s="54"/>
      <c r="P14" s="54"/>
      <c r="Q14" s="54"/>
      <c r="R14" s="54"/>
    </row>
    <row r="15" spans="1:18" s="87" customFormat="1" ht="15" customHeight="1">
      <c r="A15" s="22" t="s">
        <v>10</v>
      </c>
      <c r="B15" s="100" t="s">
        <v>99</v>
      </c>
      <c r="C15" s="121">
        <v>0.2</v>
      </c>
      <c r="D15" s="121" t="s">
        <v>101</v>
      </c>
      <c r="E15" s="121" t="s">
        <v>9</v>
      </c>
      <c r="F15" s="121">
        <v>1.67</v>
      </c>
      <c r="G15" s="90">
        <f>3.46*C15</f>
        <v>0.6920000000000001</v>
      </c>
      <c r="H15" s="23" t="s">
        <v>8</v>
      </c>
      <c r="I15" s="92">
        <f>G15</f>
        <v>0.6920000000000001</v>
      </c>
      <c r="J15" s="92"/>
      <c r="K15" s="86"/>
      <c r="L15" s="86"/>
      <c r="M15" s="86"/>
      <c r="N15" s="86"/>
      <c r="O15" s="86"/>
      <c r="P15" s="86"/>
      <c r="Q15" s="86"/>
      <c r="R15" s="86"/>
    </row>
    <row r="16" spans="1:18" s="87" customFormat="1" ht="15" customHeight="1">
      <c r="A16" s="19">
        <v>9</v>
      </c>
      <c r="B16" s="100" t="s">
        <v>100</v>
      </c>
      <c r="C16" s="121">
        <v>0.2</v>
      </c>
      <c r="D16" s="88" t="s">
        <v>102</v>
      </c>
      <c r="E16" s="121"/>
      <c r="F16" s="91"/>
      <c r="G16" s="90">
        <f>4*C16</f>
        <v>0.8</v>
      </c>
      <c r="H16" s="121"/>
      <c r="I16" s="92"/>
      <c r="J16" s="92">
        <f>G16</f>
        <v>0.8</v>
      </c>
      <c r="K16" s="86"/>
      <c r="L16" s="86"/>
      <c r="M16" s="86"/>
      <c r="N16" s="86"/>
      <c r="O16" s="86"/>
      <c r="P16" s="86"/>
      <c r="Q16" s="86"/>
      <c r="R16" s="86"/>
    </row>
    <row r="17" spans="1:18" s="87" customFormat="1" ht="15" customHeight="1">
      <c r="A17" s="19">
        <v>10</v>
      </c>
      <c r="B17" s="100" t="s">
        <v>103</v>
      </c>
      <c r="C17" s="122">
        <v>3</v>
      </c>
      <c r="D17" s="88" t="s">
        <v>104</v>
      </c>
      <c r="E17" s="121"/>
      <c r="F17" s="91"/>
      <c r="G17" s="97">
        <f>2.7*C17</f>
        <v>8.100000000000001</v>
      </c>
      <c r="H17" s="122"/>
      <c r="I17" s="92"/>
      <c r="J17" s="92"/>
      <c r="K17" s="86"/>
      <c r="L17" s="86"/>
      <c r="M17" s="86"/>
      <c r="N17" s="86"/>
      <c r="O17" s="86"/>
      <c r="P17" s="86"/>
      <c r="Q17" s="86"/>
      <c r="R17" s="86"/>
    </row>
    <row r="18" spans="1:18" s="53" customFormat="1" ht="12.75">
      <c r="A18" s="19">
        <v>11</v>
      </c>
      <c r="B18" s="27" t="s">
        <v>48</v>
      </c>
      <c r="C18" s="25">
        <v>10</v>
      </c>
      <c r="D18" s="28" t="s">
        <v>49</v>
      </c>
      <c r="E18" s="23" t="s">
        <v>9</v>
      </c>
      <c r="F18" s="23">
        <v>1</v>
      </c>
      <c r="G18" s="29">
        <f>0.29*C18*F18</f>
        <v>2.9</v>
      </c>
      <c r="H18" s="25"/>
      <c r="I18" s="55"/>
      <c r="J18" s="56"/>
      <c r="K18" s="54"/>
      <c r="L18" s="54"/>
      <c r="M18" s="54"/>
      <c r="N18" s="54"/>
      <c r="O18" s="54"/>
      <c r="P18" s="54"/>
      <c r="Q18" s="54"/>
      <c r="R18" s="54"/>
    </row>
    <row r="19" spans="1:18" ht="25.5">
      <c r="A19" s="22" t="s">
        <v>24</v>
      </c>
      <c r="B19" s="27" t="s">
        <v>20</v>
      </c>
      <c r="C19" s="25">
        <v>1</v>
      </c>
      <c r="D19" s="28" t="s">
        <v>36</v>
      </c>
      <c r="E19" s="23" t="s">
        <v>9</v>
      </c>
      <c r="F19" s="23">
        <v>1</v>
      </c>
      <c r="G19" s="29">
        <f>0.63*C19*F19</f>
        <v>0.63</v>
      </c>
      <c r="H19" s="25"/>
      <c r="I19" s="44"/>
      <c r="J19" s="43"/>
      <c r="K19" s="1"/>
      <c r="L19" s="1"/>
      <c r="M19" s="1"/>
      <c r="N19" s="1"/>
      <c r="O19" s="1"/>
      <c r="P19" s="1"/>
      <c r="Q19" s="1"/>
      <c r="R19" s="1"/>
    </row>
    <row r="20" spans="1:18" ht="12.75">
      <c r="A20" s="19">
        <v>13</v>
      </c>
      <c r="B20" s="27" t="s">
        <v>21</v>
      </c>
      <c r="C20" s="25">
        <v>1</v>
      </c>
      <c r="D20" s="28" t="s">
        <v>22</v>
      </c>
      <c r="E20" s="23" t="s">
        <v>9</v>
      </c>
      <c r="F20" s="23">
        <v>1</v>
      </c>
      <c r="G20" s="29">
        <f>0.11*C20*F20</f>
        <v>0.11</v>
      </c>
      <c r="H20" s="25"/>
      <c r="I20" s="44"/>
      <c r="J20" s="44"/>
      <c r="K20" s="1"/>
      <c r="L20" s="1"/>
      <c r="M20" s="1"/>
      <c r="N20" s="1"/>
      <c r="O20" s="1"/>
      <c r="P20" s="1"/>
      <c r="Q20" s="1"/>
      <c r="R20" s="1"/>
    </row>
    <row r="21" spans="1:18" ht="12.75">
      <c r="A21" s="19">
        <v>14</v>
      </c>
      <c r="B21" s="27" t="s">
        <v>1</v>
      </c>
      <c r="C21" s="25">
        <v>1</v>
      </c>
      <c r="D21" s="26" t="s">
        <v>0</v>
      </c>
      <c r="E21" s="23" t="s">
        <v>9</v>
      </c>
      <c r="F21" s="23">
        <v>1</v>
      </c>
      <c r="G21" s="29">
        <f>0.21*C21*F21</f>
        <v>0.21</v>
      </c>
      <c r="H21" s="25"/>
      <c r="I21" s="44"/>
      <c r="J21" s="43"/>
      <c r="K21" s="1"/>
      <c r="L21" s="1"/>
      <c r="M21" s="1"/>
      <c r="N21" s="1"/>
      <c r="O21" s="1"/>
      <c r="P21" s="1"/>
      <c r="Q21" s="1"/>
      <c r="R21" s="1"/>
    </row>
    <row r="22" spans="1:18" ht="12.75">
      <c r="A22" s="22" t="s">
        <v>43</v>
      </c>
      <c r="B22" s="23" t="s">
        <v>6</v>
      </c>
      <c r="C22" s="25">
        <v>8.5</v>
      </c>
      <c r="D22" s="26" t="s">
        <v>7</v>
      </c>
      <c r="E22" s="25"/>
      <c r="F22" s="25"/>
      <c r="G22" s="25">
        <f>0.78*C22</f>
        <v>6.63</v>
      </c>
      <c r="H22" s="25"/>
      <c r="I22" s="44"/>
      <c r="J22" s="43"/>
      <c r="K22" s="1"/>
      <c r="L22" s="1"/>
      <c r="M22" s="1"/>
      <c r="N22" s="1"/>
      <c r="O22" s="1"/>
      <c r="P22" s="1"/>
      <c r="Q22" s="1"/>
      <c r="R22" s="1"/>
    </row>
    <row r="23" spans="1:18" s="53" customFormat="1" ht="12.75">
      <c r="A23" s="19">
        <v>16</v>
      </c>
      <c r="B23" s="27" t="s">
        <v>50</v>
      </c>
      <c r="C23" s="25">
        <v>20</v>
      </c>
      <c r="D23" s="28" t="s">
        <v>5</v>
      </c>
      <c r="E23" s="23" t="s">
        <v>9</v>
      </c>
      <c r="F23" s="23">
        <v>1</v>
      </c>
      <c r="G23" s="29">
        <f>0.35*C23*F23</f>
        <v>7</v>
      </c>
      <c r="H23" s="25"/>
      <c r="I23" s="55"/>
      <c r="J23" s="56"/>
      <c r="K23" s="54"/>
      <c r="L23" s="54"/>
      <c r="M23" s="54"/>
      <c r="N23" s="54"/>
      <c r="O23" s="54"/>
      <c r="P23" s="54"/>
      <c r="Q23" s="54"/>
      <c r="R23" s="54"/>
    </row>
    <row r="24" spans="1:18" ht="12.75">
      <c r="A24" s="19">
        <v>17</v>
      </c>
      <c r="B24" s="27" t="s">
        <v>2</v>
      </c>
      <c r="C24" s="25">
        <v>1</v>
      </c>
      <c r="D24" s="28" t="s">
        <v>3</v>
      </c>
      <c r="E24" s="23" t="s">
        <v>9</v>
      </c>
      <c r="F24" s="23">
        <v>1</v>
      </c>
      <c r="G24" s="29">
        <f>0.62*C24*F24</f>
        <v>0.62</v>
      </c>
      <c r="H24" s="25"/>
      <c r="I24" s="44"/>
      <c r="J24" s="43"/>
      <c r="K24" s="1"/>
      <c r="L24" s="1"/>
      <c r="M24" s="1"/>
      <c r="N24" s="1"/>
      <c r="O24" s="1"/>
      <c r="P24" s="1"/>
      <c r="Q24" s="1"/>
      <c r="R24" s="1"/>
    </row>
    <row r="25" spans="1:18" ht="12.75">
      <c r="A25" s="22" t="s">
        <v>105</v>
      </c>
      <c r="B25" s="23" t="s">
        <v>23</v>
      </c>
      <c r="C25" s="25">
        <v>1</v>
      </c>
      <c r="D25" s="26" t="s">
        <v>4</v>
      </c>
      <c r="E25" s="25"/>
      <c r="F25" s="25">
        <v>1</v>
      </c>
      <c r="G25" s="29">
        <f>0.08*C25*F25</f>
        <v>0.08</v>
      </c>
      <c r="H25" s="25"/>
      <c r="I25" s="44"/>
      <c r="J25" s="43"/>
      <c r="K25" s="1"/>
      <c r="L25" s="1"/>
      <c r="M25" s="1"/>
      <c r="N25" s="1"/>
      <c r="O25" s="1"/>
      <c r="P25" s="1"/>
      <c r="Q25" s="1"/>
      <c r="R25" s="1"/>
    </row>
    <row r="26" spans="1:18" ht="12.75">
      <c r="A26" s="19"/>
      <c r="B26" s="23"/>
      <c r="C26" s="25"/>
      <c r="D26" s="26"/>
      <c r="E26" s="25"/>
      <c r="F26" s="25"/>
      <c r="G26" s="25"/>
      <c r="H26" s="25"/>
      <c r="I26" s="44"/>
      <c r="J26" s="44"/>
      <c r="K26" s="1"/>
      <c r="L26" s="1"/>
      <c r="M26" s="1"/>
      <c r="N26" s="1"/>
      <c r="O26" s="1"/>
      <c r="P26" s="1"/>
      <c r="Q26" s="1"/>
      <c r="R26" s="1"/>
    </row>
    <row r="27" spans="1:18" ht="12.75">
      <c r="A27" s="22"/>
      <c r="B27" s="23"/>
      <c r="C27" s="23"/>
      <c r="D27" s="22"/>
      <c r="E27" s="23"/>
      <c r="F27" s="23"/>
      <c r="G27" s="23"/>
      <c r="H27" s="23"/>
      <c r="I27" s="44"/>
      <c r="J27" s="44"/>
      <c r="K27" s="1"/>
      <c r="L27" s="1"/>
      <c r="M27" s="1"/>
      <c r="N27" s="1"/>
      <c r="O27" s="1"/>
      <c r="P27" s="1"/>
      <c r="Q27" s="1"/>
      <c r="R27" s="1"/>
    </row>
    <row r="28" spans="1:18" ht="12.75">
      <c r="A28" s="23"/>
      <c r="B28" s="23" t="s">
        <v>32</v>
      </c>
      <c r="C28" s="23"/>
      <c r="D28" s="22"/>
      <c r="E28" s="23"/>
      <c r="F28" s="23"/>
      <c r="G28" s="24">
        <v>1352.9</v>
      </c>
      <c r="H28" s="23"/>
      <c r="I28" s="43"/>
      <c r="J28" s="43"/>
      <c r="K28" s="1"/>
      <c r="L28" s="1"/>
      <c r="M28" s="1"/>
      <c r="N28" s="1"/>
      <c r="O28" s="1"/>
      <c r="P28" s="1"/>
      <c r="Q28" s="1"/>
      <c r="R28" s="1"/>
    </row>
    <row r="29" spans="1:18" ht="12.75">
      <c r="A29" s="38"/>
      <c r="B29" s="27"/>
      <c r="C29" s="47"/>
      <c r="D29" s="22"/>
      <c r="E29" s="47"/>
      <c r="F29" s="47"/>
      <c r="G29" s="24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2"/>
      <c r="B30" s="27"/>
      <c r="C30" s="23"/>
      <c r="D30" s="22"/>
      <c r="E30" s="23"/>
      <c r="F30" s="23"/>
      <c r="G30" s="24"/>
      <c r="H30" s="23"/>
      <c r="I30" s="1"/>
      <c r="J30" s="42"/>
      <c r="K30" s="1"/>
      <c r="L30" s="1"/>
      <c r="M30" s="1"/>
      <c r="N30" s="1"/>
      <c r="O30" s="1"/>
      <c r="P30" s="1"/>
      <c r="Q30" s="1"/>
      <c r="R30" s="1"/>
    </row>
    <row r="31" spans="1:18" ht="13.5" thickBot="1">
      <c r="A31" s="48"/>
      <c r="B31" s="49" t="s">
        <v>11</v>
      </c>
      <c r="C31" s="48"/>
      <c r="D31" s="50"/>
      <c r="E31" s="48"/>
      <c r="F31" s="48"/>
      <c r="G31" s="51"/>
      <c r="H31" s="48"/>
      <c r="I31" s="42"/>
      <c r="J31" s="42"/>
      <c r="K31" s="1"/>
      <c r="L31" s="1"/>
      <c r="M31" s="1"/>
      <c r="N31" s="1"/>
      <c r="O31" s="1"/>
      <c r="P31" s="1"/>
      <c r="Q31" s="1"/>
      <c r="R31" s="1"/>
    </row>
    <row r="32" spans="1:18" ht="12.75">
      <c r="A32" s="37"/>
      <c r="B32" s="25"/>
      <c r="C32" s="25"/>
      <c r="D32" s="26"/>
      <c r="E32" s="25"/>
      <c r="F32" s="25"/>
      <c r="G32" s="52"/>
      <c r="H32" s="30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thickBot="1">
      <c r="A33" s="31"/>
      <c r="B33" s="32" t="s">
        <v>12</v>
      </c>
      <c r="C33" s="33"/>
      <c r="D33" s="34"/>
      <c r="E33" s="33"/>
      <c r="F33" s="33"/>
      <c r="G33" s="35"/>
      <c r="H33" s="65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36"/>
      <c r="B34" s="37"/>
      <c r="C34" s="37"/>
      <c r="D34" s="36"/>
      <c r="E34" s="37"/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53" customFormat="1" ht="15" customHeight="1">
      <c r="A35" s="6"/>
      <c r="B35" s="145"/>
      <c r="C35" s="145"/>
      <c r="D35" s="145"/>
      <c r="E35" s="123"/>
      <c r="F35" s="123"/>
      <c r="G35" s="124"/>
      <c r="H35" s="6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37"/>
      <c r="B36" s="37"/>
      <c r="C36" s="37"/>
      <c r="D36" s="36"/>
      <c r="E36" s="37"/>
      <c r="F36" s="37"/>
      <c r="G36" s="37"/>
      <c r="H36" s="38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7"/>
      <c r="B37" s="37"/>
      <c r="C37" s="37"/>
      <c r="D37" s="36"/>
      <c r="E37" s="37"/>
      <c r="F37" s="37"/>
      <c r="G37" s="40"/>
      <c r="H37" s="3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>
      <c r="A38" s="37"/>
      <c r="B38" s="37"/>
      <c r="C38" s="37"/>
      <c r="D38" s="36"/>
      <c r="E38" s="37"/>
      <c r="F38" s="45"/>
      <c r="G38" s="46"/>
      <c r="H38" s="3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38"/>
      <c r="B39" s="38"/>
      <c r="C39" s="38"/>
      <c r="D39" s="39"/>
      <c r="E39" s="38"/>
      <c r="F39" s="38"/>
      <c r="G39" s="38"/>
      <c r="H39" s="38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7"/>
      <c r="B40" s="37"/>
      <c r="C40" s="37"/>
      <c r="D40" s="36"/>
      <c r="E40" s="37"/>
      <c r="F40" s="37"/>
      <c r="G40" s="37"/>
      <c r="H40" s="3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7"/>
      <c r="B41" s="37"/>
      <c r="C41" s="37"/>
      <c r="D41" s="36"/>
      <c r="E41" s="37"/>
      <c r="F41" s="37"/>
      <c r="G41" s="37"/>
      <c r="H41" s="3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8"/>
      <c r="B42" s="38"/>
      <c r="C42" s="38"/>
      <c r="D42" s="39"/>
      <c r="E42" s="38"/>
      <c r="F42" s="38"/>
      <c r="G42" s="38"/>
      <c r="H42" s="38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5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5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8"/>
      <c r="B45" s="8"/>
      <c r="C45" s="8"/>
      <c r="D45" s="10"/>
      <c r="E45" s="8"/>
      <c r="F45" s="8"/>
      <c r="G45" s="9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5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3"/>
      <c r="B47" s="3"/>
      <c r="C47" s="3"/>
      <c r="D47" s="5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5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3"/>
      <c r="B56" s="3"/>
      <c r="C56" s="3"/>
      <c r="D56" s="5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3"/>
      <c r="B57" s="3"/>
      <c r="C57" s="3"/>
      <c r="D57" s="5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3"/>
      <c r="B58" s="3"/>
      <c r="C58" s="3"/>
      <c r="D58" s="5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3"/>
      <c r="B59" s="3"/>
      <c r="C59" s="3"/>
      <c r="D59" s="5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3"/>
      <c r="B60" s="3"/>
      <c r="C60" s="3"/>
      <c r="D60" s="5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3"/>
      <c r="B61" s="3"/>
      <c r="C61" s="3"/>
      <c r="D61" s="5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4"/>
      <c r="B62" s="4"/>
      <c r="C62" s="4"/>
      <c r="D62" s="12"/>
      <c r="E62" s="4"/>
      <c r="F62" s="4"/>
      <c r="G62" s="4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8" ht="12.75">
      <c r="A63" s="2"/>
      <c r="B63" s="2"/>
      <c r="C63" s="2"/>
      <c r="E63" s="2"/>
      <c r="F63" s="2"/>
      <c r="G63" s="2"/>
      <c r="H63" s="2"/>
    </row>
    <row r="64" spans="1:8" ht="12.75">
      <c r="A64" s="2"/>
      <c r="B64" s="2"/>
      <c r="C64" s="2"/>
      <c r="E64" s="2"/>
      <c r="F64" s="2"/>
      <c r="G64" s="2"/>
      <c r="H64" s="2"/>
    </row>
    <row r="65" spans="1:8" ht="12.75">
      <c r="A65" s="2"/>
      <c r="B65" s="2"/>
      <c r="C65" s="2"/>
      <c r="E65" s="2"/>
      <c r="F65" s="2"/>
      <c r="G65" s="2"/>
      <c r="H65" s="2"/>
    </row>
    <row r="66" spans="1:8" ht="12.75">
      <c r="A66" s="2"/>
      <c r="B66" s="2"/>
      <c r="C66" s="2"/>
      <c r="E66" s="2"/>
      <c r="F66" s="2"/>
      <c r="G66" s="2"/>
      <c r="H66" s="2"/>
    </row>
    <row r="67" spans="1:8" ht="12.75">
      <c r="A67" s="2"/>
      <c r="B67" s="2"/>
      <c r="C67" s="2"/>
      <c r="E67" s="2"/>
      <c r="F67" s="2"/>
      <c r="G67" s="2"/>
      <c r="H67" s="2"/>
    </row>
  </sheetData>
  <sheetProtection/>
  <mergeCells count="7">
    <mergeCell ref="B35:D35"/>
    <mergeCell ref="A5:H5"/>
    <mergeCell ref="B6:D6"/>
    <mergeCell ref="A3:B3"/>
    <mergeCell ref="A4:B4"/>
    <mergeCell ref="F3:H3"/>
    <mergeCell ref="F4:H4"/>
  </mergeCells>
  <printOptions/>
  <pageMargins left="0.1968503937007874" right="0.15748031496062992" top="0.4724409448818898" bottom="0.3937007874015748" header="0.5118110236220472" footer="0.1968503937007874"/>
  <pageSetup horizontalDpi="600" verticalDpi="600" orientation="landscape" paperSize="9" scale="78" r:id="rId1"/>
  <colBreaks count="1" manualBreakCount="1">
    <brk id="8" min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2013-09-19T06:47:42Z</cp:lastPrinted>
  <dcterms:created xsi:type="dcterms:W3CDTF">2012-07-30T04:34:57Z</dcterms:created>
  <dcterms:modified xsi:type="dcterms:W3CDTF">2013-09-19T06:47:44Z</dcterms:modified>
  <cp:category/>
  <cp:version/>
  <cp:contentType/>
  <cp:contentStatus/>
</cp:coreProperties>
</file>